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razdilv\AppData\Local\Microsoft\Windows\INetCache\Content.Outlook\B1YYRX0W\"/>
    </mc:Choice>
  </mc:AlternateContent>
  <bookViews>
    <workbookView xWindow="0" yWindow="0" windowWidth="28800" windowHeight="13725"/>
  </bookViews>
  <sheets>
    <sheet name="Ceník 2021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9" l="1"/>
  <c r="R26" i="9"/>
  <c r="X26" i="9" s="1"/>
  <c r="P26" i="9"/>
  <c r="J26" i="9"/>
  <c r="D26" i="9"/>
  <c r="N26" i="9" s="1"/>
  <c r="T26" i="9" s="1"/>
  <c r="P25" i="9"/>
  <c r="V25" i="9" s="1"/>
  <c r="J25" i="9"/>
  <c r="D25" i="9"/>
  <c r="N25" i="9" s="1"/>
  <c r="T25" i="9" s="1"/>
  <c r="V24" i="9"/>
  <c r="P24" i="9"/>
  <c r="J24" i="9"/>
  <c r="N24" i="9" s="1"/>
  <c r="T24" i="9" s="1"/>
  <c r="D24" i="9"/>
  <c r="P23" i="9"/>
  <c r="V23" i="9" s="1"/>
  <c r="J23" i="9"/>
  <c r="D23" i="9"/>
  <c r="N23" i="9" s="1"/>
  <c r="T23" i="9" s="1"/>
  <c r="V22" i="9"/>
  <c r="P22" i="9"/>
  <c r="J22" i="9"/>
  <c r="D22" i="9"/>
  <c r="N22" i="9" s="1"/>
  <c r="T22" i="9" s="1"/>
  <c r="P21" i="9"/>
  <c r="V21" i="9" s="1"/>
  <c r="J21" i="9"/>
  <c r="D21" i="9"/>
  <c r="N21" i="9" s="1"/>
  <c r="T21" i="9" s="1"/>
  <c r="P20" i="9"/>
  <c r="V20" i="9" s="1"/>
  <c r="J20" i="9"/>
  <c r="N20" i="9" s="1"/>
  <c r="T20" i="9" s="1"/>
  <c r="D20" i="9"/>
</calcChain>
</file>

<file path=xl/sharedStrings.xml><?xml version="1.0" encoding="utf-8"?>
<sst xmlns="http://schemas.openxmlformats.org/spreadsheetml/2006/main" count="69" uniqueCount="46">
  <si>
    <t>v distribuční zóně HLKS</t>
  </si>
  <si>
    <t>Roční odběr</t>
  </si>
  <si>
    <t>v odběrném místě</t>
  </si>
  <si>
    <t>kWh/rok</t>
  </si>
  <si>
    <t>do 1 890</t>
  </si>
  <si>
    <t>nad 1 890 do 7 560</t>
  </si>
  <si>
    <t>nad 7 560 do 15 000</t>
  </si>
  <si>
    <t>nad 15000 do 25 000</t>
  </si>
  <si>
    <t>nad 25 000 do 45 000</t>
  </si>
  <si>
    <t>nad 45000 do 63 000</t>
  </si>
  <si>
    <t>nad 63 000 do 630 000</t>
  </si>
  <si>
    <t>pevná cena za</t>
  </si>
  <si>
    <t>distribuovaný</t>
  </si>
  <si>
    <t>plyn</t>
  </si>
  <si>
    <t>stálý měsíční</t>
  </si>
  <si>
    <t>plat za</t>
  </si>
  <si>
    <t>kapacitu</t>
  </si>
  <si>
    <t>pevná roční</t>
  </si>
  <si>
    <t>cena za</t>
  </si>
  <si>
    <t>ceny služby distribuční</t>
  </si>
  <si>
    <t>soustavy bez DPH *</t>
  </si>
  <si>
    <t>odebraný</t>
  </si>
  <si>
    <t>stálý</t>
  </si>
  <si>
    <t>měsíční</t>
  </si>
  <si>
    <t>plat</t>
  </si>
  <si>
    <t>cena za odebraný plyn</t>
  </si>
  <si>
    <t>a ostatní služby dodávky</t>
  </si>
  <si>
    <t>bez DPH</t>
  </si>
  <si>
    <t>součet cen</t>
  </si>
  <si>
    <t>za odebraný</t>
  </si>
  <si>
    <t>a distribuovaný</t>
  </si>
  <si>
    <t>součet stálých</t>
  </si>
  <si>
    <t>měsíčních</t>
  </si>
  <si>
    <t>součet</t>
  </si>
  <si>
    <t>cen za</t>
  </si>
  <si>
    <t>celkové konečné ceny bez DPH</t>
  </si>
  <si>
    <t>platů</t>
  </si>
  <si>
    <t>celkové konečné ceny s DPH</t>
  </si>
  <si>
    <t>Kč/kWh</t>
  </si>
  <si>
    <t>Kč/měsíc</t>
  </si>
  <si>
    <r>
      <t>Kč/m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</si>
  <si>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Varianta a):</t>
  </si>
  <si>
    <t>Prodejní ceny zemního plynu konečným zákazníkům ( domácnost/maloodběratel ) platné od 1.1.2021</t>
  </si>
  <si>
    <t>ve výši 1,10 Kč/MWh a zvláštní poplatek na činnosti ERÚ podle § 17d zákona č.458/2000 Sb., ve znění pozdějších předpisů, jehož sazbu stanovila vláda svým nařízením ve výši 1,34 Kč/MWh).</t>
  </si>
  <si>
    <t>1. Ceny za odebraný plyn a ostatní služby dodávky jsou na úrovni Ceníku obchodníka innogy Energie, s.r.o., Standard (DOM, MO) od 1.10.2020, snížení o 5% za odebraný plyn</t>
  </si>
  <si>
    <t>* Ceny služby distribuční soustavy jsou platné od 1.1.2021. Pevná cena za distribuovaný plyn (část ceny distribuční soustavy) obsahuje pevné ceny za činnosti operátora trhu ve výši 2,44 Kč/MWh (pevnou cenu za zúčtování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</si>
</sst>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164" fontId="0" fillId="0" borderId="4" xfId="0" applyNumberFormat="1" applyBorder="1"/>
    <xf numFmtId="2" fontId="0" fillId="0" borderId="4" xfId="0" applyNumberFormat="1" applyBorder="1"/>
    <xf numFmtId="0" fontId="2" fillId="2" borderId="0" xfId="0" applyFont="1" applyFill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0" fillId="2" borderId="1" xfId="0" applyFill="1" applyBorder="1"/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0" fontId="0" fillId="2" borderId="4" xfId="0" applyFill="1" applyBorder="1"/>
    <xf numFmtId="0" fontId="0" fillId="3" borderId="0" xfId="0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/>
    <xf numFmtId="164" fontId="0" fillId="3" borderId="4" xfId="0" applyNumberFormat="1" applyFill="1" applyBorder="1"/>
    <xf numFmtId="2" fontId="0" fillId="3" borderId="4" xfId="0" applyNumberFormat="1" applyFill="1" applyBorder="1"/>
    <xf numFmtId="9" fontId="0" fillId="0" borderId="0" xfId="1" applyFont="1"/>
    <xf numFmtId="0" fontId="5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9"/>
  <sheetViews>
    <sheetView showGridLines="0" tabSelected="1" workbookViewId="0">
      <selection activeCell="L40" sqref="L40"/>
    </sheetView>
  </sheetViews>
  <sheetFormatPr defaultRowHeight="15" x14ac:dyDescent="0.25"/>
  <cols>
    <col min="2" max="2" width="20.5703125" customWidth="1"/>
    <col min="3" max="3" width="1.7109375" customWidth="1"/>
    <col min="4" max="4" width="12.7109375" customWidth="1"/>
    <col min="5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</cols>
  <sheetData>
    <row r="3" spans="2:24" x14ac:dyDescent="0.25">
      <c r="B3" s="30" t="s">
        <v>41</v>
      </c>
      <c r="D3" t="s">
        <v>44</v>
      </c>
    </row>
    <row r="8" spans="2:24" ht="18.75" x14ac:dyDescent="0.3">
      <c r="B8" s="4" t="s">
        <v>42</v>
      </c>
    </row>
    <row r="9" spans="2:24" ht="18.75" x14ac:dyDescent="0.3">
      <c r="B9" s="4" t="s">
        <v>0</v>
      </c>
    </row>
    <row r="10" spans="2:24" ht="15.75" thickBot="1" x14ac:dyDescent="0.3">
      <c r="B10" s="1"/>
      <c r="D10" s="5"/>
      <c r="E10" s="5"/>
      <c r="F10" s="5"/>
      <c r="G10" s="5"/>
      <c r="H10" s="5"/>
      <c r="J10" s="5"/>
      <c r="K10" s="5"/>
      <c r="L10" s="5"/>
      <c r="N10" s="5"/>
      <c r="O10" s="5"/>
      <c r="P10" s="5"/>
      <c r="Q10" s="5"/>
      <c r="R10" s="5"/>
      <c r="T10" s="5"/>
      <c r="U10" s="5"/>
      <c r="V10" s="5"/>
      <c r="W10" s="5"/>
      <c r="X10" s="5"/>
    </row>
    <row r="11" spans="2:24" x14ac:dyDescent="0.25">
      <c r="D11" s="23"/>
      <c r="E11" s="23"/>
      <c r="F11" s="23"/>
      <c r="G11" s="23"/>
      <c r="H11" s="23"/>
      <c r="J11" s="31" t="s">
        <v>25</v>
      </c>
      <c r="K11" s="31"/>
      <c r="L11" s="31"/>
      <c r="N11" s="9"/>
      <c r="O11" s="9"/>
      <c r="P11" s="9"/>
      <c r="Q11" s="9"/>
      <c r="R11" s="9"/>
      <c r="T11" s="23"/>
      <c r="U11" s="23"/>
      <c r="V11" s="23"/>
      <c r="W11" s="23"/>
      <c r="X11" s="23"/>
    </row>
    <row r="12" spans="2:24" x14ac:dyDescent="0.25">
      <c r="C12" s="2"/>
      <c r="D12" s="31" t="s">
        <v>19</v>
      </c>
      <c r="E12" s="31"/>
      <c r="F12" s="31"/>
      <c r="G12" s="31"/>
      <c r="H12" s="31"/>
      <c r="J12" s="31" t="s">
        <v>26</v>
      </c>
      <c r="K12" s="31"/>
      <c r="L12" s="31"/>
      <c r="N12" s="9"/>
      <c r="O12" s="9"/>
      <c r="P12" s="9"/>
      <c r="Q12" s="9"/>
      <c r="R12" s="9"/>
      <c r="T12" s="23"/>
      <c r="U12" s="23"/>
      <c r="V12" s="23"/>
      <c r="W12" s="23"/>
      <c r="X12" s="23"/>
    </row>
    <row r="13" spans="2:24" x14ac:dyDescent="0.25">
      <c r="D13" s="33" t="s">
        <v>20</v>
      </c>
      <c r="E13" s="33"/>
      <c r="F13" s="33"/>
      <c r="G13" s="33"/>
      <c r="H13" s="33"/>
      <c r="J13" s="33" t="s">
        <v>27</v>
      </c>
      <c r="K13" s="33"/>
      <c r="L13" s="33"/>
      <c r="N13" s="32" t="s">
        <v>35</v>
      </c>
      <c r="O13" s="32"/>
      <c r="P13" s="32"/>
      <c r="Q13" s="32"/>
      <c r="R13" s="32"/>
      <c r="T13" s="33" t="s">
        <v>37</v>
      </c>
      <c r="U13" s="33"/>
      <c r="V13" s="33"/>
      <c r="W13" s="33"/>
      <c r="X13" s="33"/>
    </row>
    <row r="14" spans="2:24" x14ac:dyDescent="0.25">
      <c r="N14" s="3" t="s">
        <v>28</v>
      </c>
      <c r="P14" s="3"/>
      <c r="R14" s="3"/>
      <c r="T14" s="3" t="s">
        <v>28</v>
      </c>
      <c r="V14" s="3"/>
      <c r="X14" s="3"/>
    </row>
    <row r="15" spans="2:24" x14ac:dyDescent="0.25">
      <c r="D15" s="3" t="s">
        <v>11</v>
      </c>
      <c r="F15" s="3" t="s">
        <v>14</v>
      </c>
      <c r="H15" s="3" t="s">
        <v>17</v>
      </c>
      <c r="J15" s="3" t="s">
        <v>18</v>
      </c>
      <c r="L15" s="3" t="s">
        <v>22</v>
      </c>
      <c r="N15" s="3" t="s">
        <v>29</v>
      </c>
      <c r="P15" s="3" t="s">
        <v>31</v>
      </c>
      <c r="R15" s="3" t="s">
        <v>33</v>
      </c>
      <c r="T15" s="3" t="s">
        <v>29</v>
      </c>
      <c r="V15" s="3" t="s">
        <v>31</v>
      </c>
      <c r="X15" s="3" t="s">
        <v>33</v>
      </c>
    </row>
    <row r="16" spans="2:24" x14ac:dyDescent="0.25">
      <c r="B16" t="s">
        <v>1</v>
      </c>
      <c r="D16" s="3" t="s">
        <v>12</v>
      </c>
      <c r="F16" s="3" t="s">
        <v>15</v>
      </c>
      <c r="H16" s="3" t="s">
        <v>18</v>
      </c>
      <c r="J16" s="3" t="s">
        <v>21</v>
      </c>
      <c r="L16" s="3" t="s">
        <v>23</v>
      </c>
      <c r="N16" s="3" t="s">
        <v>30</v>
      </c>
      <c r="P16" s="3" t="s">
        <v>32</v>
      </c>
      <c r="R16" s="3" t="s">
        <v>34</v>
      </c>
      <c r="T16" s="3" t="s">
        <v>30</v>
      </c>
      <c r="V16" s="3" t="s">
        <v>32</v>
      </c>
      <c r="X16" s="3" t="s">
        <v>34</v>
      </c>
    </row>
    <row r="17" spans="2:34" ht="15.75" thickBot="1" x14ac:dyDescent="0.3">
      <c r="B17" s="5" t="s">
        <v>2</v>
      </c>
      <c r="D17" s="6" t="s">
        <v>13</v>
      </c>
      <c r="F17" s="6" t="s">
        <v>16</v>
      </c>
      <c r="H17" s="6" t="s">
        <v>16</v>
      </c>
      <c r="J17" s="6" t="s">
        <v>13</v>
      </c>
      <c r="L17" s="6" t="s">
        <v>24</v>
      </c>
      <c r="N17" s="6" t="s">
        <v>13</v>
      </c>
      <c r="P17" s="6" t="s">
        <v>36</v>
      </c>
      <c r="R17" s="6" t="s">
        <v>16</v>
      </c>
      <c r="T17" s="6" t="s">
        <v>13</v>
      </c>
      <c r="V17" s="6" t="s">
        <v>36</v>
      </c>
      <c r="X17" s="6" t="s">
        <v>16</v>
      </c>
    </row>
    <row r="18" spans="2:34" ht="17.25" x14ac:dyDescent="0.25">
      <c r="B18" s="7" t="s">
        <v>3</v>
      </c>
      <c r="D18" s="8" t="s">
        <v>38</v>
      </c>
      <c r="E18" s="3"/>
      <c r="F18" s="8" t="s">
        <v>39</v>
      </c>
      <c r="G18" s="3"/>
      <c r="H18" s="8" t="s">
        <v>40</v>
      </c>
      <c r="I18" s="3"/>
      <c r="J18" s="8" t="s">
        <v>38</v>
      </c>
      <c r="K18" s="3"/>
      <c r="L18" s="8" t="s">
        <v>39</v>
      </c>
      <c r="M18" s="3"/>
      <c r="N18" s="8" t="s">
        <v>38</v>
      </c>
      <c r="O18" s="3"/>
      <c r="P18" s="8" t="s">
        <v>39</v>
      </c>
      <c r="Q18" s="3"/>
      <c r="R18" s="8" t="s">
        <v>40</v>
      </c>
      <c r="S18" s="3"/>
      <c r="T18" s="8" t="s">
        <v>38</v>
      </c>
      <c r="U18" s="3"/>
      <c r="V18" s="8" t="s">
        <v>39</v>
      </c>
      <c r="W18" s="3"/>
      <c r="X18" s="8" t="s">
        <v>40</v>
      </c>
    </row>
    <row r="19" spans="2:34" x14ac:dyDescent="0.25">
      <c r="N19" s="16"/>
      <c r="O19" s="9"/>
      <c r="P19" s="16"/>
      <c r="Q19" s="9"/>
      <c r="R19" s="9"/>
      <c r="T19" s="23"/>
      <c r="U19" s="23"/>
      <c r="V19" s="23"/>
      <c r="W19" s="23"/>
      <c r="X19" s="23"/>
    </row>
    <row r="20" spans="2:34" x14ac:dyDescent="0.25">
      <c r="B20" s="10" t="s">
        <v>4</v>
      </c>
      <c r="D20" s="10">
        <f>0.4481+0.00244</f>
        <v>0.45054</v>
      </c>
      <c r="F20" s="10">
        <v>66.14</v>
      </c>
      <c r="H20" s="10"/>
      <c r="J20" s="11">
        <f>ROUND(1.078*0.95,3)</f>
        <v>1.024</v>
      </c>
      <c r="L20" s="12">
        <v>19</v>
      </c>
      <c r="N20" s="17">
        <f>D20+J20</f>
        <v>1.47454</v>
      </c>
      <c r="O20" s="9"/>
      <c r="P20" s="18">
        <f>F20+L20</f>
        <v>85.14</v>
      </c>
      <c r="Q20" s="9"/>
      <c r="R20" s="19"/>
      <c r="T20" s="24">
        <f>N20*1.21</f>
        <v>1.7841933999999999</v>
      </c>
      <c r="U20" s="23"/>
      <c r="V20" s="25">
        <f>P20*1.21</f>
        <v>103.0194</v>
      </c>
      <c r="W20" s="23"/>
      <c r="X20" s="26"/>
      <c r="AB20" s="29"/>
      <c r="AC20" s="29"/>
      <c r="AG20" s="29"/>
      <c r="AH20" s="29"/>
    </row>
    <row r="21" spans="2:34" x14ac:dyDescent="0.25">
      <c r="B21" s="10" t="s">
        <v>5</v>
      </c>
      <c r="D21" s="10">
        <f>0.24519+0.00244</f>
        <v>0.24762999999999999</v>
      </c>
      <c r="F21" s="10">
        <v>97.89</v>
      </c>
      <c r="H21" s="10"/>
      <c r="J21" s="11">
        <f>ROUND(0.877*0.95,3)</f>
        <v>0.83299999999999996</v>
      </c>
      <c r="L21" s="12">
        <v>29</v>
      </c>
      <c r="N21" s="17">
        <f t="shared" ref="N21:N26" si="0">D21+J21</f>
        <v>1.08063</v>
      </c>
      <c r="O21" s="9"/>
      <c r="P21" s="18">
        <f t="shared" ref="P21:P25" si="1">F21+L21</f>
        <v>126.89</v>
      </c>
      <c r="Q21" s="9"/>
      <c r="R21" s="19"/>
      <c r="T21" s="24">
        <f t="shared" ref="T21:T26" si="2">N21*1.21</f>
        <v>1.3075622999999998</v>
      </c>
      <c r="U21" s="23"/>
      <c r="V21" s="25">
        <f t="shared" ref="V21:V26" si="3">P21*1.21</f>
        <v>153.5369</v>
      </c>
      <c r="W21" s="23"/>
      <c r="X21" s="26"/>
      <c r="AB21" s="29"/>
      <c r="AC21" s="29"/>
      <c r="AG21" s="29"/>
      <c r="AH21" s="29"/>
    </row>
    <row r="22" spans="2:34" x14ac:dyDescent="0.25">
      <c r="B22" s="10" t="s">
        <v>6</v>
      </c>
      <c r="D22" s="10">
        <f>0.22172+0.00244</f>
        <v>0.22416</v>
      </c>
      <c r="F22" s="10">
        <v>111.89</v>
      </c>
      <c r="H22" s="10"/>
      <c r="J22" s="11">
        <f>ROUND(0.8485*0.95,3)</f>
        <v>0.80600000000000005</v>
      </c>
      <c r="L22" s="12">
        <v>106.2</v>
      </c>
      <c r="N22" s="17">
        <f t="shared" si="0"/>
        <v>1.03016</v>
      </c>
      <c r="O22" s="9"/>
      <c r="P22" s="18">
        <f t="shared" si="1"/>
        <v>218.09</v>
      </c>
      <c r="Q22" s="9"/>
      <c r="R22" s="19"/>
      <c r="T22" s="24">
        <f t="shared" si="2"/>
        <v>1.2464936</v>
      </c>
      <c r="U22" s="23"/>
      <c r="V22" s="25">
        <f t="shared" si="3"/>
        <v>263.88889999999998</v>
      </c>
      <c r="W22" s="23"/>
      <c r="X22" s="26"/>
      <c r="AB22" s="29"/>
      <c r="AC22" s="29"/>
      <c r="AG22" s="29"/>
      <c r="AH22" s="29"/>
    </row>
    <row r="23" spans="2:34" x14ac:dyDescent="0.25">
      <c r="B23" s="10" t="s">
        <v>7</v>
      </c>
      <c r="D23" s="10">
        <f>0.20259+0.00244</f>
        <v>0.20502999999999999</v>
      </c>
      <c r="F23" s="12">
        <v>134.19999999999999</v>
      </c>
      <c r="H23" s="10"/>
      <c r="J23" s="11">
        <f t="shared" ref="J23:J25" si="4">ROUND(0.8485*0.95,3)</f>
        <v>0.80600000000000005</v>
      </c>
      <c r="L23" s="12">
        <v>106.2</v>
      </c>
      <c r="N23" s="17">
        <f t="shared" si="0"/>
        <v>1.0110300000000001</v>
      </c>
      <c r="O23" s="9"/>
      <c r="P23" s="18">
        <f t="shared" si="1"/>
        <v>240.39999999999998</v>
      </c>
      <c r="Q23" s="9"/>
      <c r="R23" s="19"/>
      <c r="T23" s="24">
        <f t="shared" si="2"/>
        <v>1.2233463</v>
      </c>
      <c r="U23" s="23"/>
      <c r="V23" s="25">
        <f t="shared" si="3"/>
        <v>290.88399999999996</v>
      </c>
      <c r="W23" s="23"/>
      <c r="X23" s="26"/>
      <c r="AB23" s="29"/>
      <c r="AC23" s="29"/>
      <c r="AG23" s="29"/>
      <c r="AH23" s="29"/>
    </row>
    <row r="24" spans="2:34" x14ac:dyDescent="0.25">
      <c r="B24" s="10" t="s">
        <v>8</v>
      </c>
      <c r="D24" s="11">
        <f>0.17221+0.00244</f>
        <v>0.17465</v>
      </c>
      <c r="F24" s="10">
        <v>194.85</v>
      </c>
      <c r="H24" s="10"/>
      <c r="J24" s="11">
        <f t="shared" si="4"/>
        <v>0.80600000000000005</v>
      </c>
      <c r="L24" s="12">
        <v>106.2</v>
      </c>
      <c r="N24" s="17">
        <f t="shared" si="0"/>
        <v>0.98065000000000002</v>
      </c>
      <c r="O24" s="9"/>
      <c r="P24" s="18">
        <f t="shared" si="1"/>
        <v>301.05</v>
      </c>
      <c r="Q24" s="9"/>
      <c r="R24" s="19"/>
      <c r="T24" s="24">
        <f t="shared" si="2"/>
        <v>1.1865865</v>
      </c>
      <c r="U24" s="23"/>
      <c r="V24" s="25">
        <f t="shared" si="3"/>
        <v>364.27050000000003</v>
      </c>
      <c r="W24" s="23"/>
      <c r="X24" s="26"/>
      <c r="AB24" s="29"/>
      <c r="AC24" s="29"/>
      <c r="AG24" s="29"/>
      <c r="AH24" s="29"/>
    </row>
    <row r="25" spans="2:34" x14ac:dyDescent="0.25">
      <c r="B25" s="10" t="s">
        <v>9</v>
      </c>
      <c r="D25" s="10">
        <f>0.13849+0.00244</f>
        <v>0.14093</v>
      </c>
      <c r="F25" s="10">
        <v>316.54000000000002</v>
      </c>
      <c r="H25" s="10"/>
      <c r="J25" s="11">
        <f t="shared" si="4"/>
        <v>0.80600000000000005</v>
      </c>
      <c r="L25" s="12">
        <v>106.2</v>
      </c>
      <c r="N25" s="17">
        <f t="shared" si="0"/>
        <v>0.94693000000000005</v>
      </c>
      <c r="O25" s="9"/>
      <c r="P25" s="18">
        <f t="shared" si="1"/>
        <v>422.74</v>
      </c>
      <c r="Q25" s="9"/>
      <c r="R25" s="19"/>
      <c r="T25" s="24">
        <f t="shared" si="2"/>
        <v>1.1457853</v>
      </c>
      <c r="U25" s="23"/>
      <c r="V25" s="25">
        <f t="shared" si="3"/>
        <v>511.5154</v>
      </c>
      <c r="W25" s="23"/>
      <c r="X25" s="26"/>
      <c r="AB25" s="29"/>
      <c r="AC25" s="29"/>
      <c r="AG25" s="29"/>
      <c r="AH25" s="29"/>
    </row>
    <row r="26" spans="2:34" ht="15.75" thickBot="1" x14ac:dyDescent="0.3">
      <c r="B26" s="13" t="s">
        <v>10</v>
      </c>
      <c r="D26" s="13">
        <f>0.10654+0.00244</f>
        <v>0.10897999999999999</v>
      </c>
      <c r="F26" s="13"/>
      <c r="H26" s="13">
        <v>111.83414999999999</v>
      </c>
      <c r="J26" s="14">
        <f>ROUND(0.8415*0.95,3)</f>
        <v>0.79900000000000004</v>
      </c>
      <c r="L26" s="15">
        <v>150</v>
      </c>
      <c r="N26" s="20">
        <f t="shared" si="0"/>
        <v>0.90798000000000001</v>
      </c>
      <c r="O26" s="9"/>
      <c r="P26" s="21">
        <f>F26+L26</f>
        <v>150</v>
      </c>
      <c r="Q26" s="9"/>
      <c r="R26" s="22">
        <f>H26</f>
        <v>111.83414999999999</v>
      </c>
      <c r="T26" s="27">
        <f t="shared" si="2"/>
        <v>1.0986558</v>
      </c>
      <c r="U26" s="23"/>
      <c r="V26" s="28">
        <f t="shared" si="3"/>
        <v>181.5</v>
      </c>
      <c r="W26" s="23"/>
      <c r="X26" s="27">
        <f>R26*1.21</f>
        <v>135.3193215</v>
      </c>
      <c r="AB26" s="29"/>
      <c r="AC26" s="29"/>
      <c r="AG26" s="29"/>
      <c r="AH26" s="29"/>
    </row>
    <row r="28" spans="2:34" x14ac:dyDescent="0.25">
      <c r="B28" t="s">
        <v>45</v>
      </c>
    </row>
    <row r="29" spans="2:34" x14ac:dyDescent="0.25">
      <c r="B29" t="s">
        <v>43</v>
      </c>
    </row>
  </sheetData>
  <mergeCells count="7">
    <mergeCell ref="T13:X13"/>
    <mergeCell ref="J11:L11"/>
    <mergeCell ref="D12:H12"/>
    <mergeCell ref="J12:L12"/>
    <mergeCell ref="D13:H13"/>
    <mergeCell ref="J13:L13"/>
    <mergeCell ref="N13:R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Jan</dc:creator>
  <cp:lastModifiedBy>Hrazdil Vítězslav</cp:lastModifiedBy>
  <cp:lastPrinted>2018-08-15T07:31:43Z</cp:lastPrinted>
  <dcterms:created xsi:type="dcterms:W3CDTF">2018-06-13T06:48:25Z</dcterms:created>
  <dcterms:modified xsi:type="dcterms:W3CDTF">2021-03-08T18:22:24Z</dcterms:modified>
</cp:coreProperties>
</file>